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185" activeTab="1"/>
  </bookViews>
  <sheets>
    <sheet name="PREVISÃO DE RECEITAS ANUAIS" sheetId="1" r:id="rId1"/>
    <sheet name="PREVISÃO DE DESPESA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H10" i="2"/>
  <c r="G10" i="2"/>
  <c r="F10" i="2"/>
  <c r="E10" i="2"/>
  <c r="D10" i="2"/>
  <c r="D16" i="2"/>
  <c r="G63" i="2" l="1"/>
  <c r="G61" i="2"/>
  <c r="G59" i="2"/>
  <c r="F37" i="2"/>
  <c r="F38" i="2"/>
  <c r="F39" i="2"/>
  <c r="F36" i="2"/>
  <c r="F57" i="2"/>
  <c r="F61" i="2"/>
  <c r="F59" i="2"/>
  <c r="F63" i="2"/>
  <c r="C50" i="2"/>
  <c r="D50" i="2"/>
  <c r="G50" i="2"/>
  <c r="H50" i="2"/>
  <c r="F50" i="2"/>
  <c r="E50" i="2"/>
  <c r="B55" i="2"/>
  <c r="F52" i="2"/>
  <c r="F53" i="2"/>
  <c r="F54" i="2"/>
  <c r="F51" i="2"/>
  <c r="E55" i="2"/>
  <c r="F44" i="2"/>
  <c r="F45" i="2"/>
  <c r="F46" i="2"/>
  <c r="F47" i="2"/>
  <c r="F43" i="2"/>
  <c r="D48" i="2"/>
  <c r="B48" i="2"/>
  <c r="C46" i="2"/>
  <c r="C45" i="2"/>
  <c r="C44" i="2"/>
  <c r="C43" i="2"/>
  <c r="D42" i="2"/>
  <c r="E42" i="2"/>
  <c r="F42" i="2"/>
  <c r="G42" i="2"/>
  <c r="H42" i="2"/>
  <c r="C42" i="2"/>
  <c r="B40" i="2"/>
  <c r="D35" i="2"/>
  <c r="E35" i="2"/>
  <c r="F35" i="2"/>
  <c r="G35" i="2"/>
  <c r="H35" i="2"/>
  <c r="C35" i="2"/>
  <c r="E28" i="2"/>
  <c r="F28" i="2" s="1"/>
  <c r="B24" i="2"/>
  <c r="D33" i="2"/>
  <c r="F30" i="2"/>
  <c r="F29" i="2"/>
  <c r="F31" i="2"/>
  <c r="F32" i="2"/>
  <c r="J20" i="2"/>
  <c r="J19" i="2"/>
  <c r="J18" i="2"/>
  <c r="C27" i="2"/>
  <c r="E13" i="1"/>
  <c r="G47" i="2" l="1"/>
  <c r="F48" i="2"/>
  <c r="F55" i="2"/>
  <c r="G51" i="2" s="1"/>
  <c r="F40" i="2"/>
  <c r="F33" i="2"/>
  <c r="G17" i="2"/>
  <c r="G18" i="2"/>
  <c r="G19" i="2"/>
  <c r="G20" i="2"/>
  <c r="G21" i="2"/>
  <c r="G22" i="2"/>
  <c r="G23" i="2"/>
  <c r="G12" i="2"/>
  <c r="G13" i="2"/>
  <c r="G14" i="2"/>
  <c r="G11" i="2"/>
  <c r="D25" i="2"/>
  <c r="E18" i="2" s="1"/>
  <c r="D24" i="2"/>
  <c r="D15" i="2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G29" i="1"/>
  <c r="E29" i="1"/>
  <c r="G26" i="1"/>
  <c r="E26" i="1"/>
  <c r="G19" i="1"/>
  <c r="E19" i="1"/>
  <c r="E32" i="1" s="1"/>
  <c r="C29" i="1"/>
  <c r="C26" i="1"/>
  <c r="H23" i="1"/>
  <c r="I23" i="1" s="1"/>
  <c r="H28" i="1"/>
  <c r="I28" i="1" s="1"/>
  <c r="I29" i="1" s="1"/>
  <c r="H24" i="1"/>
  <c r="I24" i="1" s="1"/>
  <c r="H12" i="1"/>
  <c r="I12" i="1" s="1"/>
  <c r="H22" i="1"/>
  <c r="I22" i="1" s="1"/>
  <c r="H21" i="1"/>
  <c r="I21" i="1" s="1"/>
  <c r="H18" i="1"/>
  <c r="I18" i="1" s="1"/>
  <c r="H17" i="1"/>
  <c r="I17" i="1" s="1"/>
  <c r="H25" i="1"/>
  <c r="I25" i="1" s="1"/>
  <c r="H13" i="1"/>
  <c r="I13" i="1" s="1"/>
  <c r="H14" i="1"/>
  <c r="I14" i="1" s="1"/>
  <c r="H15" i="1"/>
  <c r="I15" i="1" s="1"/>
  <c r="H16" i="1"/>
  <c r="I16" i="1" s="1"/>
  <c r="G45" i="2" l="1"/>
  <c r="G43" i="2"/>
  <c r="G44" i="2"/>
  <c r="G46" i="2"/>
  <c r="G53" i="2"/>
  <c r="G54" i="2"/>
  <c r="F66" i="2"/>
  <c r="G55" i="2"/>
  <c r="G52" i="2"/>
  <c r="I26" i="1"/>
  <c r="H29" i="1"/>
  <c r="G32" i="1"/>
  <c r="H26" i="1"/>
  <c r="G30" i="2"/>
  <c r="G31" i="2"/>
  <c r="G32" i="2"/>
  <c r="G28" i="2"/>
  <c r="G29" i="2"/>
  <c r="F23" i="1"/>
  <c r="F21" i="1"/>
  <c r="F13" i="1"/>
  <c r="F14" i="1"/>
  <c r="F18" i="1"/>
  <c r="F12" i="1"/>
  <c r="F22" i="1"/>
  <c r="F24" i="1"/>
  <c r="F15" i="1"/>
  <c r="F25" i="1"/>
  <c r="F16" i="1"/>
  <c r="F17" i="1"/>
  <c r="I19" i="1"/>
  <c r="H19" i="1"/>
  <c r="G24" i="2"/>
  <c r="G25" i="2" s="1"/>
  <c r="H11" i="2" s="1"/>
  <c r="G15" i="2"/>
  <c r="E23" i="2"/>
  <c r="E17" i="2"/>
  <c r="E24" i="2" s="1"/>
  <c r="E22" i="2"/>
  <c r="E20" i="2"/>
  <c r="E19" i="2"/>
  <c r="E11" i="2"/>
  <c r="E14" i="2"/>
  <c r="E13" i="2"/>
  <c r="E12" i="2"/>
  <c r="E21" i="2"/>
  <c r="G48" i="2" l="1"/>
  <c r="I32" i="1"/>
  <c r="J22" i="1" s="1"/>
  <c r="H32" i="1"/>
  <c r="G33" i="2"/>
  <c r="F19" i="1"/>
  <c r="F26" i="1"/>
  <c r="H15" i="2"/>
  <c r="H13" i="2"/>
  <c r="H14" i="2"/>
  <c r="H17" i="2"/>
  <c r="H18" i="2"/>
  <c r="H19" i="2"/>
  <c r="H20" i="2"/>
  <c r="H21" i="2"/>
  <c r="H22" i="2"/>
  <c r="H23" i="2"/>
  <c r="H24" i="2"/>
  <c r="H12" i="2"/>
  <c r="E15" i="2"/>
  <c r="E25" i="2" s="1"/>
  <c r="J13" i="1" l="1"/>
  <c r="J24" i="1"/>
  <c r="J12" i="1"/>
  <c r="J18" i="1"/>
  <c r="J16" i="1"/>
  <c r="J21" i="1"/>
  <c r="J23" i="1"/>
  <c r="J28" i="1"/>
  <c r="J29" i="1" s="1"/>
  <c r="J15" i="1"/>
  <c r="J25" i="1"/>
  <c r="J17" i="1"/>
  <c r="J14" i="1"/>
  <c r="F32" i="1"/>
  <c r="H25" i="2"/>
  <c r="J26" i="1" l="1"/>
  <c r="J19" i="1"/>
  <c r="J32" i="1" l="1"/>
</calcChain>
</file>

<file path=xl/sharedStrings.xml><?xml version="1.0" encoding="utf-8"?>
<sst xmlns="http://schemas.openxmlformats.org/spreadsheetml/2006/main" count="99" uniqueCount="86">
  <si>
    <t>Cursos</t>
  </si>
  <si>
    <t>Ano</t>
  </si>
  <si>
    <t>Nº de Estudas</t>
  </si>
  <si>
    <t>Valor da Propina</t>
  </si>
  <si>
    <t>Total de Receita Mensal</t>
  </si>
  <si>
    <t>Total de receita Anual</t>
  </si>
  <si>
    <t>Direito</t>
  </si>
  <si>
    <t>Observação</t>
  </si>
  <si>
    <t>Psicologia</t>
  </si>
  <si>
    <t xml:space="preserve">Análises Clinicas e Saúde pública </t>
  </si>
  <si>
    <t>Enfermagem</t>
  </si>
  <si>
    <t>Engenharia Agronómica</t>
  </si>
  <si>
    <t>Engenharia de Construção Civil</t>
  </si>
  <si>
    <t xml:space="preserve">Engenharia Electrónica </t>
  </si>
  <si>
    <t xml:space="preserve">Engenharia Informática </t>
  </si>
  <si>
    <t>Gesrão de Recursos Humanos e Marketing</t>
  </si>
  <si>
    <t>Medicina Dentária</t>
  </si>
  <si>
    <t>Ensino primario</t>
  </si>
  <si>
    <t>Becas</t>
  </si>
  <si>
    <t>Total</t>
  </si>
  <si>
    <t>Gestão e Administração de empresa</t>
  </si>
  <si>
    <t>Outros bens e Serviços</t>
  </si>
  <si>
    <t>Ciências Humanas</t>
  </si>
  <si>
    <t>Saúde</t>
  </si>
  <si>
    <t>Subtotal</t>
  </si>
  <si>
    <t>% por Curso</t>
  </si>
  <si>
    <t>% de alunos Por curso</t>
  </si>
  <si>
    <t>N/O</t>
  </si>
  <si>
    <t>Salários</t>
  </si>
  <si>
    <t>Pessoal Administrativo</t>
  </si>
  <si>
    <t>Docentes</t>
  </si>
  <si>
    <t>Bancas</t>
  </si>
  <si>
    <t>Segurança</t>
  </si>
  <si>
    <t>Serviços Gerais</t>
  </si>
  <si>
    <t>Energia</t>
  </si>
  <si>
    <t>Lua</t>
  </si>
  <si>
    <t>Internet</t>
  </si>
  <si>
    <t>Serviços de Contabilidade</t>
  </si>
  <si>
    <t>Outros Serviços</t>
  </si>
  <si>
    <t>FST - Fornecimento Serviços de terceiros</t>
  </si>
  <si>
    <t>Mensal</t>
  </si>
  <si>
    <t>subtotal</t>
  </si>
  <si>
    <t>Limpeza</t>
  </si>
  <si>
    <t>%</t>
  </si>
  <si>
    <t>Meses de trabalho</t>
  </si>
  <si>
    <t>Unidade de Medida</t>
  </si>
  <si>
    <t>Folhas de Papel</t>
  </si>
  <si>
    <t>caixa</t>
  </si>
  <si>
    <t>quantidade</t>
  </si>
  <si>
    <t xml:space="preserve">Preço </t>
  </si>
  <si>
    <t>Valor</t>
  </si>
  <si>
    <t>obs</t>
  </si>
  <si>
    <t>Unidade</t>
  </si>
  <si>
    <t>Tinteiro A26</t>
  </si>
  <si>
    <t>Tinteiro 2323E</t>
  </si>
  <si>
    <t>Tinteiro 207A</t>
  </si>
  <si>
    <t>Tinteiro 2309</t>
  </si>
  <si>
    <t>Material Gastável de Escritorio</t>
  </si>
  <si>
    <t>Material Gastável</t>
  </si>
  <si>
    <t>Papel Higienico</t>
  </si>
  <si>
    <t>Guardanapo</t>
  </si>
  <si>
    <t>Embalagem</t>
  </si>
  <si>
    <t>Caixa</t>
  </si>
  <si>
    <t>Sabão</t>
  </si>
  <si>
    <t>Material de Escritório</t>
  </si>
  <si>
    <t>detergente en pó</t>
  </si>
  <si>
    <t>Micas</t>
  </si>
  <si>
    <t>Borrachas</t>
  </si>
  <si>
    <t>Reguas</t>
  </si>
  <si>
    <t>unidades</t>
  </si>
  <si>
    <t>Lapis</t>
  </si>
  <si>
    <t>Lapiseira</t>
  </si>
  <si>
    <t>canalizaão</t>
  </si>
  <si>
    <t>Instalação electrica</t>
  </si>
  <si>
    <t xml:space="preserve">Transporte </t>
  </si>
  <si>
    <t>Manutenção e serviços de Desenvolvimento</t>
  </si>
  <si>
    <t>Despesas de investigação e ciencia</t>
  </si>
  <si>
    <t>Realojamento da Populção</t>
  </si>
  <si>
    <t>Construção de Vala de Drenagem</t>
  </si>
  <si>
    <t>Fundo de Maneio</t>
  </si>
  <si>
    <t>TOTAL</t>
  </si>
  <si>
    <t>O PRESIDENTE DO CONSELHO DE ADMINISTRAÇÃO</t>
  </si>
  <si>
    <t>HENRIQUES  CARLOS QUISSOLA</t>
  </si>
  <si>
    <t>___________________________________________________</t>
  </si>
  <si>
    <t>Valores Exeprssos em A0A</t>
  </si>
  <si>
    <t>Valor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</si>
</sst>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K_z_-;\-* #,##0.00\ _K_z_-;_-* &quot;-&quot;??\ _K_z_-;_-@_-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entury Gothic"/>
      <family val="2"/>
    </font>
    <font>
      <sz val="11"/>
      <color theme="0"/>
      <name val="Century Gothic"/>
      <family val="2"/>
    </font>
    <font>
      <b/>
      <sz val="11"/>
      <color theme="0"/>
      <name val="Century Gothic"/>
      <family val="2"/>
    </font>
    <font>
      <b/>
      <sz val="11"/>
      <color theme="1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color theme="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164" fontId="2" fillId="0" borderId="0" xfId="1" applyFont="1"/>
    <xf numFmtId="1" fontId="4" fillId="2" borderId="0" xfId="0" applyNumberFormat="1" applyFont="1" applyFill="1"/>
    <xf numFmtId="2" fontId="4" fillId="2" borderId="0" xfId="0" applyNumberFormat="1" applyFont="1" applyFill="1"/>
    <xf numFmtId="164" fontId="4" fillId="2" borderId="0" xfId="1" applyFont="1" applyFill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164" fontId="2" fillId="0" borderId="5" xfId="1" applyFont="1" applyBorder="1"/>
    <xf numFmtId="164" fontId="2" fillId="0" borderId="1" xfId="1" applyFont="1" applyBorder="1"/>
    <xf numFmtId="2" fontId="2" fillId="0" borderId="5" xfId="0" applyNumberFormat="1" applyFont="1" applyBorder="1"/>
    <xf numFmtId="164" fontId="2" fillId="0" borderId="2" xfId="1" applyFont="1" applyBorder="1"/>
    <xf numFmtId="2" fontId="2" fillId="0" borderId="2" xfId="0" applyNumberFormat="1" applyFont="1" applyBorder="1"/>
    <xf numFmtId="2" fontId="2" fillId="0" borderId="6" xfId="0" applyNumberFormat="1" applyFont="1" applyBorder="1"/>
    <xf numFmtId="0" fontId="3" fillId="4" borderId="5" xfId="0" applyFont="1" applyFill="1" applyBorder="1"/>
    <xf numFmtId="164" fontId="3" fillId="4" borderId="1" xfId="1" applyFont="1" applyFill="1" applyBorder="1"/>
    <xf numFmtId="164" fontId="3" fillId="4" borderId="5" xfId="1" applyFont="1" applyFill="1" applyBorder="1"/>
    <xf numFmtId="164" fontId="3" fillId="4" borderId="2" xfId="1" applyFont="1" applyFill="1" applyBorder="1"/>
    <xf numFmtId="0" fontId="7" fillId="4" borderId="5" xfId="0" applyFont="1" applyFill="1" applyBorder="1"/>
    <xf numFmtId="164" fontId="7" fillId="4" borderId="1" xfId="1" applyFont="1" applyFill="1" applyBorder="1"/>
    <xf numFmtId="164" fontId="7" fillId="4" borderId="5" xfId="1" applyFont="1" applyFill="1" applyBorder="1"/>
    <xf numFmtId="164" fontId="7" fillId="4" borderId="2" xfId="1" applyFont="1" applyFill="1" applyBorder="1"/>
    <xf numFmtId="0" fontId="6" fillId="4" borderId="2" xfId="0" applyFont="1" applyFill="1" applyBorder="1"/>
    <xf numFmtId="0" fontId="2" fillId="3" borderId="2" xfId="0" applyFont="1" applyFill="1" applyBorder="1"/>
    <xf numFmtId="0" fontId="2" fillId="3" borderId="5" xfId="0" applyFont="1" applyFill="1" applyBorder="1"/>
    <xf numFmtId="0" fontId="5" fillId="3" borderId="2" xfId="0" applyFont="1" applyFill="1" applyBorder="1"/>
    <xf numFmtId="0" fontId="5" fillId="3" borderId="5" xfId="0" applyFont="1" applyFill="1" applyBorder="1"/>
    <xf numFmtId="164" fontId="5" fillId="3" borderId="5" xfId="1" applyFont="1" applyFill="1" applyBorder="1"/>
    <xf numFmtId="0" fontId="5" fillId="3" borderId="5" xfId="1" applyNumberFormat="1" applyFont="1" applyFill="1" applyBorder="1"/>
    <xf numFmtId="9" fontId="2" fillId="0" borderId="1" xfId="2" applyFont="1" applyBorder="1"/>
    <xf numFmtId="9" fontId="5" fillId="3" borderId="5" xfId="2" applyFont="1" applyFill="1" applyBorder="1"/>
    <xf numFmtId="9" fontId="3" fillId="4" borderId="1" xfId="2" applyFont="1" applyFill="1" applyBorder="1"/>
    <xf numFmtId="9" fontId="7" fillId="4" borderId="1" xfId="2" applyFont="1" applyFill="1" applyBorder="1"/>
    <xf numFmtId="9" fontId="2" fillId="0" borderId="3" xfId="2" applyFont="1" applyBorder="1"/>
    <xf numFmtId="9" fontId="4" fillId="2" borderId="0" xfId="2" applyFont="1" applyFill="1"/>
    <xf numFmtId="10" fontId="2" fillId="0" borderId="1" xfId="2" applyNumberFormat="1" applyFont="1" applyBorder="1"/>
    <xf numFmtId="10" fontId="5" fillId="3" borderId="5" xfId="2" applyNumberFormat="1" applyFont="1" applyFill="1" applyBorder="1"/>
    <xf numFmtId="9" fontId="2" fillId="0" borderId="2" xfId="2" applyFont="1" applyBorder="1"/>
    <xf numFmtId="9" fontId="3" fillId="4" borderId="2" xfId="2" applyFont="1" applyFill="1" applyBorder="1"/>
    <xf numFmtId="9" fontId="7" fillId="4" borderId="2" xfId="2" applyFont="1" applyFill="1" applyBorder="1"/>
    <xf numFmtId="10" fontId="2" fillId="0" borderId="2" xfId="2" applyNumberFormat="1" applyFont="1" applyBorder="1"/>
    <xf numFmtId="0" fontId="2" fillId="0" borderId="5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10" fontId="2" fillId="0" borderId="0" xfId="2" applyNumberFormat="1" applyFont="1"/>
    <xf numFmtId="164" fontId="7" fillId="0" borderId="0" xfId="1" applyFont="1"/>
    <xf numFmtId="10" fontId="4" fillId="2" borderId="0" xfId="2" applyNumberFormat="1" applyFont="1" applyFill="1"/>
    <xf numFmtId="164" fontId="4" fillId="2" borderId="0" xfId="0" applyNumberFormat="1" applyFont="1" applyFill="1"/>
    <xf numFmtId="164" fontId="4" fillId="2" borderId="0" xfId="2" applyNumberFormat="1" applyFont="1" applyFill="1"/>
    <xf numFmtId="0" fontId="6" fillId="3" borderId="0" xfId="0" applyFont="1" applyFill="1"/>
    <xf numFmtId="164" fontId="6" fillId="3" borderId="0" xfId="1" applyFont="1" applyFill="1"/>
    <xf numFmtId="10" fontId="6" fillId="3" borderId="0" xfId="2" applyNumberFormat="1" applyFont="1" applyFill="1"/>
    <xf numFmtId="0" fontId="7" fillId="3" borderId="0" xfId="0" applyFont="1" applyFill="1"/>
    <xf numFmtId="164" fontId="6" fillId="3" borderId="0" xfId="0" applyNumberFormat="1" applyFont="1" applyFill="1"/>
    <xf numFmtId="164" fontId="6" fillId="3" borderId="0" xfId="2" applyNumberFormat="1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9" fontId="2" fillId="0" borderId="0" xfId="2" applyFont="1"/>
    <xf numFmtId="0" fontId="4" fillId="2" borderId="0" xfId="0" applyFont="1" applyFill="1" applyAlignment="1">
      <alignment horizontal="center"/>
    </xf>
    <xf numFmtId="0" fontId="7" fillId="6" borderId="0" xfId="0" applyFont="1" applyFill="1"/>
    <xf numFmtId="164" fontId="6" fillId="6" borderId="0" xfId="0" applyNumberFormat="1" applyFont="1" applyFill="1"/>
    <xf numFmtId="0" fontId="4" fillId="5" borderId="0" xfId="0" applyFont="1" applyFill="1"/>
    <xf numFmtId="164" fontId="4" fillId="5" borderId="0" xfId="1" applyFont="1" applyFill="1"/>
    <xf numFmtId="9" fontId="4" fillId="5" borderId="0" xfId="2" applyFont="1" applyFill="1"/>
    <xf numFmtId="0" fontId="7" fillId="0" borderId="0" xfId="0" applyFont="1"/>
    <xf numFmtId="0" fontId="7" fillId="5" borderId="0" xfId="0" applyFont="1" applyFill="1"/>
    <xf numFmtId="164" fontId="7" fillId="5" borderId="0" xfId="1" applyFont="1" applyFill="1"/>
    <xf numFmtId="9" fontId="7" fillId="5" borderId="0" xfId="2" applyFont="1" applyFill="1"/>
    <xf numFmtId="0" fontId="2" fillId="5" borderId="0" xfId="0" applyFont="1" applyFill="1"/>
    <xf numFmtId="0" fontId="0" fillId="5" borderId="0" xfId="0" applyFill="1"/>
    <xf numFmtId="0" fontId="7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9" fontId="4" fillId="2" borderId="0" xfId="0" applyNumberFormat="1" applyFont="1" applyFill="1"/>
    <xf numFmtId="0" fontId="2" fillId="0" borderId="0" xfId="0" applyFont="1" applyAlignment="1">
      <alignment horizontal="center"/>
    </xf>
    <xf numFmtId="0" fontId="2" fillId="0" borderId="0" xfId="2" applyNumberFormat="1" applyFont="1" applyAlignment="1">
      <alignment horizontal="center"/>
    </xf>
    <xf numFmtId="0" fontId="6" fillId="3" borderId="0" xfId="2" applyNumberFormat="1" applyFont="1" applyFill="1" applyAlignment="1">
      <alignment horizontal="center"/>
    </xf>
    <xf numFmtId="0" fontId="3" fillId="2" borderId="0" xfId="2" applyNumberFormat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6" fillId="7" borderId="0" xfId="0" applyNumberFormat="1" applyFont="1" applyFill="1"/>
    <xf numFmtId="0" fontId="6" fillId="7" borderId="0" xfId="0" applyFont="1" applyFill="1"/>
    <xf numFmtId="0" fontId="6" fillId="7" borderId="0" xfId="0" applyFont="1" applyFill="1" applyAlignment="1">
      <alignment horizontal="center"/>
    </xf>
    <xf numFmtId="10" fontId="6" fillId="7" borderId="0" xfId="2" applyNumberFormat="1" applyFont="1" applyFill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AB40"/>
  <sheetViews>
    <sheetView showGridLines="0" topLeftCell="A43" zoomScale="80" zoomScaleNormal="80" workbookViewId="0">
      <selection activeCell="E11" sqref="E11"/>
    </sheetView>
  </sheetViews>
  <sheetFormatPr defaultRowHeight="16.5" x14ac:dyDescent="0.3"/>
  <cols>
    <col min="1" max="1" width="8.7109375" style="1"/>
    <col min="2" max="2" width="5.42578125" style="1" bestFit="1" customWidth="1"/>
    <col min="3" max="3" width="42.85546875" style="1" bestFit="1" customWidth="1"/>
    <col min="4" max="4" width="8.7109375" style="1"/>
    <col min="5" max="5" width="14.140625" style="1" bestFit="1" customWidth="1"/>
    <col min="6" max="6" width="22.28515625" style="1" bestFit="1" customWidth="1"/>
    <col min="7" max="7" width="17.28515625" style="1" bestFit="1" customWidth="1"/>
    <col min="8" max="8" width="24.42578125" style="1" bestFit="1" customWidth="1"/>
    <col min="9" max="9" width="23" style="1" bestFit="1" customWidth="1"/>
    <col min="10" max="10" width="12.42578125" style="1" bestFit="1" customWidth="1"/>
    <col min="11" max="11" width="13.140625" style="1" bestFit="1" customWidth="1"/>
    <col min="12" max="28" width="8.7109375" style="1"/>
  </cols>
  <sheetData>
    <row r="9" spans="2:11" ht="14.45" customHeight="1" x14ac:dyDescent="0.3">
      <c r="I9" s="94" t="s">
        <v>84</v>
      </c>
      <c r="J9" s="95"/>
      <c r="K9" s="95"/>
    </row>
    <row r="10" spans="2:11" x14ac:dyDescent="0.3">
      <c r="B10" s="3" t="s">
        <v>27</v>
      </c>
      <c r="C10" s="3" t="s">
        <v>0</v>
      </c>
      <c r="D10" s="3" t="s">
        <v>1</v>
      </c>
      <c r="E10" s="3" t="s">
        <v>2</v>
      </c>
      <c r="F10" s="3" t="s">
        <v>26</v>
      </c>
      <c r="G10" s="3" t="s">
        <v>3</v>
      </c>
      <c r="H10" s="3" t="s">
        <v>4</v>
      </c>
      <c r="I10" s="3" t="s">
        <v>5</v>
      </c>
      <c r="J10" s="3" t="s">
        <v>25</v>
      </c>
      <c r="K10" s="3" t="s">
        <v>7</v>
      </c>
    </row>
    <row r="11" spans="2:11" x14ac:dyDescent="0.3">
      <c r="B11" s="50"/>
      <c r="C11" s="51" t="s">
        <v>23</v>
      </c>
      <c r="D11" s="52"/>
      <c r="E11" s="52"/>
      <c r="F11" s="52"/>
      <c r="G11" s="52"/>
      <c r="H11" s="52"/>
      <c r="I11" s="52"/>
      <c r="J11" s="52"/>
      <c r="K11" s="53"/>
    </row>
    <row r="12" spans="2:11" x14ac:dyDescent="0.3">
      <c r="B12" s="48">
        <v>1</v>
      </c>
      <c r="C12" s="10" t="s">
        <v>16</v>
      </c>
      <c r="D12" s="13"/>
      <c r="E12" s="13">
        <v>429</v>
      </c>
      <c r="F12" s="42">
        <f>+E12/E$32</f>
        <v>7.5956090651558075E-2</v>
      </c>
      <c r="G12" s="16">
        <v>26000</v>
      </c>
      <c r="H12" s="15">
        <f>+E12*G12</f>
        <v>11154000</v>
      </c>
      <c r="I12" s="18">
        <f>+H12*11</f>
        <v>122694000</v>
      </c>
      <c r="J12" s="47">
        <f>+I12/I$32</f>
        <v>8.0497679755778956E-2</v>
      </c>
      <c r="K12" s="13"/>
    </row>
    <row r="13" spans="2:11" x14ac:dyDescent="0.3">
      <c r="B13" s="48">
        <f>+B12+1</f>
        <v>2</v>
      </c>
      <c r="C13" s="10" t="s">
        <v>9</v>
      </c>
      <c r="D13" s="13"/>
      <c r="E13" s="13">
        <f>499-10</f>
        <v>489</v>
      </c>
      <c r="F13" s="42">
        <f t="shared" ref="F13:F18" si="0">+E13/E$32</f>
        <v>8.6579320113314442E-2</v>
      </c>
      <c r="G13" s="16">
        <v>26000</v>
      </c>
      <c r="H13" s="15">
        <f t="shared" ref="H13:H24" si="1">+E13*G13</f>
        <v>12714000</v>
      </c>
      <c r="I13" s="18">
        <f t="shared" ref="I13:I28" si="2">+H13*11</f>
        <v>139854000</v>
      </c>
      <c r="J13" s="47">
        <f t="shared" ref="J13:J18" si="3">+I13/I$32</f>
        <v>9.1756096504838958E-2</v>
      </c>
      <c r="K13" s="13"/>
    </row>
    <row r="14" spans="2:11" x14ac:dyDescent="0.3">
      <c r="B14" s="48">
        <f t="shared" ref="B14:B28" si="4">+B13+1</f>
        <v>3</v>
      </c>
      <c r="C14" s="10" t="s">
        <v>10</v>
      </c>
      <c r="D14" s="13"/>
      <c r="E14" s="13">
        <v>1237</v>
      </c>
      <c r="F14" s="42">
        <f t="shared" si="0"/>
        <v>0.2190155807365439</v>
      </c>
      <c r="G14" s="16">
        <v>26000</v>
      </c>
      <c r="H14" s="15">
        <f t="shared" si="1"/>
        <v>32162000</v>
      </c>
      <c r="I14" s="18">
        <f t="shared" si="2"/>
        <v>353782000</v>
      </c>
      <c r="J14" s="47">
        <f t="shared" si="3"/>
        <v>0.23211102530978689</v>
      </c>
      <c r="K14" s="13"/>
    </row>
    <row r="15" spans="2:11" x14ac:dyDescent="0.3">
      <c r="B15" s="48">
        <f t="shared" si="4"/>
        <v>4</v>
      </c>
      <c r="C15" s="10" t="s">
        <v>11</v>
      </c>
      <c r="D15" s="13"/>
      <c r="E15" s="13">
        <v>102</v>
      </c>
      <c r="F15" s="42">
        <f t="shared" si="0"/>
        <v>1.8059490084985835E-2</v>
      </c>
      <c r="G15" s="16">
        <v>13000</v>
      </c>
      <c r="H15" s="15">
        <f t="shared" si="1"/>
        <v>1326000</v>
      </c>
      <c r="I15" s="18">
        <f t="shared" si="2"/>
        <v>14586000</v>
      </c>
      <c r="J15" s="47">
        <f t="shared" si="3"/>
        <v>9.569654236700996E-3</v>
      </c>
      <c r="K15" s="13"/>
    </row>
    <row r="16" spans="2:11" x14ac:dyDescent="0.3">
      <c r="B16" s="48">
        <f t="shared" si="4"/>
        <v>5</v>
      </c>
      <c r="C16" s="10" t="s">
        <v>12</v>
      </c>
      <c r="D16" s="13"/>
      <c r="E16" s="13">
        <v>30</v>
      </c>
      <c r="F16" s="42">
        <f t="shared" si="0"/>
        <v>5.3116147308781871E-3</v>
      </c>
      <c r="G16" s="16">
        <v>26000</v>
      </c>
      <c r="H16" s="15">
        <f t="shared" si="1"/>
        <v>780000</v>
      </c>
      <c r="I16" s="18">
        <f t="shared" si="2"/>
        <v>8580000</v>
      </c>
      <c r="J16" s="47">
        <f t="shared" si="3"/>
        <v>5.6292083745299974E-3</v>
      </c>
      <c r="K16" s="13"/>
    </row>
    <row r="17" spans="2:11" x14ac:dyDescent="0.3">
      <c r="B17" s="48">
        <f t="shared" si="4"/>
        <v>6</v>
      </c>
      <c r="C17" s="10" t="s">
        <v>13</v>
      </c>
      <c r="D17" s="13"/>
      <c r="E17" s="13">
        <v>88</v>
      </c>
      <c r="F17" s="42">
        <f t="shared" si="0"/>
        <v>1.5580736543909348E-2</v>
      </c>
      <c r="G17" s="16">
        <v>26000</v>
      </c>
      <c r="H17" s="15">
        <f t="shared" si="1"/>
        <v>2288000</v>
      </c>
      <c r="I17" s="18">
        <f t="shared" si="2"/>
        <v>25168000</v>
      </c>
      <c r="J17" s="47">
        <f t="shared" si="3"/>
        <v>1.6512344565287992E-2</v>
      </c>
      <c r="K17" s="13"/>
    </row>
    <row r="18" spans="2:11" x14ac:dyDescent="0.3">
      <c r="B18" s="48">
        <f t="shared" si="4"/>
        <v>7</v>
      </c>
      <c r="C18" s="10" t="s">
        <v>14</v>
      </c>
      <c r="D18" s="13"/>
      <c r="E18" s="13">
        <v>59</v>
      </c>
      <c r="F18" s="42">
        <f t="shared" si="0"/>
        <v>1.0446175637393768E-2</v>
      </c>
      <c r="G18" s="16">
        <v>26000</v>
      </c>
      <c r="H18" s="15">
        <f t="shared" si="1"/>
        <v>1534000</v>
      </c>
      <c r="I18" s="18">
        <f t="shared" si="2"/>
        <v>16874000</v>
      </c>
      <c r="J18" s="47">
        <f t="shared" si="3"/>
        <v>1.1070776469908995E-2</v>
      </c>
      <c r="K18" s="13"/>
    </row>
    <row r="19" spans="2:11" x14ac:dyDescent="0.3">
      <c r="B19" s="48">
        <f t="shared" si="4"/>
        <v>8</v>
      </c>
      <c r="C19" s="32" t="s">
        <v>24</v>
      </c>
      <c r="D19" s="31"/>
      <c r="E19" s="33">
        <f>SUM(E12:E18)</f>
        <v>2434</v>
      </c>
      <c r="F19" s="43">
        <f>SUM(F12:F18)</f>
        <v>0.43094900849858353</v>
      </c>
      <c r="G19" s="34">
        <f t="shared" ref="G19:J19" si="5">SUM(G12:G18)</f>
        <v>169000</v>
      </c>
      <c r="H19" s="34">
        <f t="shared" si="5"/>
        <v>61958000</v>
      </c>
      <c r="I19" s="43">
        <f t="shared" si="5"/>
        <v>681538000</v>
      </c>
      <c r="J19" s="43">
        <f t="shared" si="5"/>
        <v>0.44714678521683277</v>
      </c>
      <c r="K19" s="33"/>
    </row>
    <row r="20" spans="2:11" x14ac:dyDescent="0.3">
      <c r="B20" s="48">
        <f t="shared" si="4"/>
        <v>9</v>
      </c>
      <c r="C20" s="29" t="s">
        <v>22</v>
      </c>
      <c r="D20" s="21"/>
      <c r="E20" s="21"/>
      <c r="F20" s="38"/>
      <c r="G20" s="22"/>
      <c r="H20" s="23"/>
      <c r="I20" s="24"/>
      <c r="J20" s="45"/>
      <c r="K20" s="21"/>
    </row>
    <row r="21" spans="2:11" x14ac:dyDescent="0.3">
      <c r="B21" s="48">
        <f t="shared" si="4"/>
        <v>10</v>
      </c>
      <c r="C21" s="10" t="s">
        <v>20</v>
      </c>
      <c r="D21" s="13"/>
      <c r="E21" s="13">
        <v>256</v>
      </c>
      <c r="F21" s="42">
        <f>+E21/E$32</f>
        <v>4.5325779036827198E-2</v>
      </c>
      <c r="G21" s="16">
        <v>22500</v>
      </c>
      <c r="H21" s="15">
        <f t="shared" si="1"/>
        <v>5760000</v>
      </c>
      <c r="I21" s="18">
        <f t="shared" si="2"/>
        <v>63360000</v>
      </c>
      <c r="J21" s="47">
        <f>+I21/I$32</f>
        <v>4.1569538765759979E-2</v>
      </c>
      <c r="K21" s="13"/>
    </row>
    <row r="22" spans="2:11" x14ac:dyDescent="0.3">
      <c r="B22" s="48">
        <f t="shared" si="4"/>
        <v>11</v>
      </c>
      <c r="C22" s="10" t="s">
        <v>15</v>
      </c>
      <c r="D22" s="13"/>
      <c r="E22" s="13">
        <v>494</v>
      </c>
      <c r="F22" s="42">
        <f t="shared" ref="F22:F25" si="6">+E22/E$32</f>
        <v>8.7464589235127482E-2</v>
      </c>
      <c r="G22" s="16">
        <v>22500</v>
      </c>
      <c r="H22" s="15">
        <f t="shared" si="1"/>
        <v>11115000</v>
      </c>
      <c r="I22" s="18">
        <f t="shared" si="2"/>
        <v>122265000</v>
      </c>
      <c r="J22" s="47">
        <f t="shared" ref="J22:J25" si="7">+I22/I$32</f>
        <v>8.0216219337052461E-2</v>
      </c>
      <c r="K22" s="13"/>
    </row>
    <row r="23" spans="2:11" x14ac:dyDescent="0.3">
      <c r="B23" s="48">
        <f t="shared" si="4"/>
        <v>12</v>
      </c>
      <c r="C23" s="1" t="s">
        <v>6</v>
      </c>
      <c r="D23" s="13"/>
      <c r="E23" s="1">
        <v>292</v>
      </c>
      <c r="F23" s="42">
        <f t="shared" si="6"/>
        <v>5.1699716713881017E-2</v>
      </c>
      <c r="G23" s="16">
        <v>22500</v>
      </c>
      <c r="H23" s="15">
        <f t="shared" si="1"/>
        <v>6570000</v>
      </c>
      <c r="I23" s="5">
        <f t="shared" si="2"/>
        <v>72270000</v>
      </c>
      <c r="J23" s="47">
        <f t="shared" si="7"/>
        <v>4.7415255154694975E-2</v>
      </c>
      <c r="K23" s="13"/>
    </row>
    <row r="24" spans="2:11" x14ac:dyDescent="0.3">
      <c r="B24" s="48">
        <f t="shared" si="4"/>
        <v>13</v>
      </c>
      <c r="C24" s="10" t="s">
        <v>17</v>
      </c>
      <c r="D24" s="13"/>
      <c r="E24" s="13">
        <v>1093</v>
      </c>
      <c r="F24" s="42">
        <f t="shared" si="6"/>
        <v>0.19351983002832862</v>
      </c>
      <c r="G24" s="16">
        <v>22500</v>
      </c>
      <c r="H24" s="15">
        <f t="shared" si="1"/>
        <v>24592500</v>
      </c>
      <c r="I24" s="18">
        <f t="shared" si="2"/>
        <v>270517500</v>
      </c>
      <c r="J24" s="47">
        <f t="shared" si="7"/>
        <v>0.17748244480849867</v>
      </c>
      <c r="K24" s="13"/>
    </row>
    <row r="25" spans="2:11" x14ac:dyDescent="0.3">
      <c r="B25" s="48">
        <f t="shared" si="4"/>
        <v>14</v>
      </c>
      <c r="C25" s="10" t="s">
        <v>8</v>
      </c>
      <c r="D25" s="13"/>
      <c r="E25" s="13">
        <v>1079</v>
      </c>
      <c r="F25" s="42">
        <f t="shared" si="6"/>
        <v>0.19104107648725213</v>
      </c>
      <c r="G25" s="16">
        <v>22500</v>
      </c>
      <c r="H25" s="15">
        <f>+E25*G25</f>
        <v>24277500</v>
      </c>
      <c r="I25" s="18">
        <f t="shared" si="2"/>
        <v>267052500</v>
      </c>
      <c r="J25" s="47">
        <f t="shared" si="7"/>
        <v>0.17520911065724618</v>
      </c>
      <c r="K25" s="13"/>
    </row>
    <row r="26" spans="2:11" x14ac:dyDescent="0.3">
      <c r="B26" s="48">
        <f t="shared" si="4"/>
        <v>15</v>
      </c>
      <c r="C26" s="30" t="str">
        <f>+C19</f>
        <v>Subtotal</v>
      </c>
      <c r="D26" s="31"/>
      <c r="E26" s="35">
        <f>SUM(E21:E25)</f>
        <v>3214</v>
      </c>
      <c r="F26" s="43">
        <f>SUM(F21:F25)</f>
        <v>0.56905099150141647</v>
      </c>
      <c r="G26" s="34">
        <f t="shared" ref="G26:J26" si="8">SUM(G21:G25)</f>
        <v>112500</v>
      </c>
      <c r="H26" s="34">
        <f t="shared" si="8"/>
        <v>72315000</v>
      </c>
      <c r="I26" s="43">
        <f t="shared" si="8"/>
        <v>795465000</v>
      </c>
      <c r="J26" s="43">
        <f t="shared" si="8"/>
        <v>0.52189256872325229</v>
      </c>
      <c r="K26" s="31"/>
    </row>
    <row r="27" spans="2:11" x14ac:dyDescent="0.3">
      <c r="B27" s="48">
        <f t="shared" si="4"/>
        <v>16</v>
      </c>
      <c r="C27" s="29" t="s">
        <v>21</v>
      </c>
      <c r="D27" s="25"/>
      <c r="E27" s="25"/>
      <c r="F27" s="39"/>
      <c r="G27" s="26"/>
      <c r="H27" s="27"/>
      <c r="I27" s="28"/>
      <c r="J27" s="46"/>
      <c r="K27" s="25"/>
    </row>
    <row r="28" spans="2:11" x14ac:dyDescent="0.3">
      <c r="B28" s="48">
        <f t="shared" si="4"/>
        <v>17</v>
      </c>
      <c r="C28" s="10" t="s">
        <v>18</v>
      </c>
      <c r="D28" s="13"/>
      <c r="E28" s="13">
        <v>143</v>
      </c>
      <c r="F28" s="36"/>
      <c r="G28" s="16">
        <v>30000</v>
      </c>
      <c r="H28" s="15">
        <f>+E28*G28</f>
        <v>4290000</v>
      </c>
      <c r="I28" s="18">
        <f t="shared" si="2"/>
        <v>47190000</v>
      </c>
      <c r="J28" s="47">
        <f>+I28/I32</f>
        <v>3.0960646059914984E-2</v>
      </c>
      <c r="K28" s="13"/>
    </row>
    <row r="29" spans="2:11" x14ac:dyDescent="0.3">
      <c r="B29" s="49"/>
      <c r="C29" s="32" t="str">
        <f>+C19</f>
        <v>Subtotal</v>
      </c>
      <c r="D29" s="31"/>
      <c r="E29" s="33">
        <f>+E28</f>
        <v>143</v>
      </c>
      <c r="F29" s="37"/>
      <c r="G29" s="34">
        <f t="shared" ref="G29:J29" si="9">+G28</f>
        <v>30000</v>
      </c>
      <c r="H29" s="34">
        <f t="shared" si="9"/>
        <v>4290000</v>
      </c>
      <c r="I29" s="34">
        <f t="shared" si="9"/>
        <v>47190000</v>
      </c>
      <c r="J29" s="43">
        <f t="shared" si="9"/>
        <v>3.0960646059914984E-2</v>
      </c>
      <c r="K29" s="31"/>
    </row>
    <row r="30" spans="2:11" x14ac:dyDescent="0.3">
      <c r="B30" s="13"/>
      <c r="C30" s="10"/>
      <c r="D30" s="13"/>
      <c r="E30" s="13"/>
      <c r="F30" s="36"/>
      <c r="G30" s="9"/>
      <c r="H30" s="17"/>
      <c r="I30" s="19"/>
      <c r="J30" s="44"/>
      <c r="K30" s="13"/>
    </row>
    <row r="31" spans="2:11" x14ac:dyDescent="0.3">
      <c r="B31" s="14"/>
      <c r="C31" s="12"/>
      <c r="D31" s="14"/>
      <c r="E31" s="14"/>
      <c r="F31" s="40"/>
      <c r="G31" s="11"/>
      <c r="H31" s="20"/>
      <c r="I31" s="19"/>
      <c r="J31" s="44"/>
      <c r="K31" s="14"/>
    </row>
    <row r="32" spans="2:11" x14ac:dyDescent="0.3">
      <c r="B32" s="3" t="s">
        <v>19</v>
      </c>
      <c r="C32" s="3"/>
      <c r="D32" s="3"/>
      <c r="E32" s="6">
        <f>+E26+E19</f>
        <v>5648</v>
      </c>
      <c r="F32" s="41">
        <f>+F26+F19</f>
        <v>1</v>
      </c>
      <c r="G32" s="8">
        <f>+G29+G26+G19</f>
        <v>311500</v>
      </c>
      <c r="H32" s="8">
        <f t="shared" ref="H32:J32" si="10">+H29+H26+H19</f>
        <v>138563000</v>
      </c>
      <c r="I32" s="8">
        <f t="shared" si="10"/>
        <v>1524193000</v>
      </c>
      <c r="J32" s="41">
        <f t="shared" si="10"/>
        <v>1</v>
      </c>
      <c r="K32" s="7"/>
    </row>
    <row r="36" spans="2:11" x14ac:dyDescent="0.3">
      <c r="B36" s="93" t="s">
        <v>81</v>
      </c>
      <c r="C36" s="93"/>
      <c r="D36" s="93"/>
      <c r="E36" s="93"/>
      <c r="F36" s="93"/>
      <c r="G36" s="93"/>
      <c r="H36" s="93"/>
      <c r="I36" s="93"/>
      <c r="J36" s="93"/>
      <c r="K36" s="93"/>
    </row>
    <row r="39" spans="2:11" x14ac:dyDescent="0.3">
      <c r="B39" s="93" t="s">
        <v>83</v>
      </c>
      <c r="C39" s="93"/>
      <c r="D39" s="93"/>
      <c r="E39" s="93"/>
      <c r="F39" s="93"/>
      <c r="G39" s="93"/>
      <c r="H39" s="93"/>
      <c r="I39" s="93"/>
      <c r="J39" s="93"/>
      <c r="K39" s="93"/>
    </row>
    <row r="40" spans="2:11" x14ac:dyDescent="0.3">
      <c r="B40" s="93" t="s">
        <v>82</v>
      </c>
      <c r="C40" s="93"/>
      <c r="D40" s="93"/>
      <c r="E40" s="93"/>
      <c r="F40" s="93"/>
      <c r="G40" s="93"/>
      <c r="H40" s="93"/>
      <c r="I40" s="93"/>
      <c r="J40" s="93"/>
      <c r="K40" s="93"/>
    </row>
  </sheetData>
  <mergeCells count="4">
    <mergeCell ref="B36:K36"/>
    <mergeCell ref="B40:K40"/>
    <mergeCell ref="B39:K39"/>
    <mergeCell ref="I9:K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Q74"/>
  <sheetViews>
    <sheetView showGridLines="0" tabSelected="1" zoomScale="90" zoomScaleNormal="90" workbookViewId="0">
      <selection activeCell="B51" sqref="B51"/>
    </sheetView>
  </sheetViews>
  <sheetFormatPr defaultRowHeight="16.5" x14ac:dyDescent="0.3"/>
  <cols>
    <col min="1" max="1" width="8.7109375" style="1"/>
    <col min="2" max="2" width="44.7109375" style="1" bestFit="1" customWidth="1"/>
    <col min="3" max="3" width="20.5703125" style="1" bestFit="1" customWidth="1"/>
    <col min="4" max="4" width="18.42578125" style="1" bestFit="1" customWidth="1"/>
    <col min="5" max="5" width="19.42578125" style="1" bestFit="1" customWidth="1"/>
    <col min="6" max="6" width="21.140625" style="1" bestFit="1" customWidth="1"/>
    <col min="7" max="7" width="20.5703125" style="1" bestFit="1" customWidth="1"/>
    <col min="8" max="17" width="8.7109375" style="1"/>
  </cols>
  <sheetData>
    <row r="8" spans="2:12" x14ac:dyDescent="0.3">
      <c r="F8" s="94" t="s">
        <v>84</v>
      </c>
      <c r="G8" s="94"/>
      <c r="H8" s="94"/>
    </row>
    <row r="9" spans="2:12" x14ac:dyDescent="0.3">
      <c r="B9" s="3" t="s">
        <v>28</v>
      </c>
      <c r="C9" s="3" t="s">
        <v>45</v>
      </c>
      <c r="D9" s="3" t="s">
        <v>40</v>
      </c>
      <c r="E9" s="68" t="s">
        <v>43</v>
      </c>
      <c r="F9" s="56" t="s">
        <v>44</v>
      </c>
      <c r="G9" s="68" t="s">
        <v>85</v>
      </c>
      <c r="H9" s="68" t="s">
        <v>43</v>
      </c>
      <c r="J9" s="1">
        <v>15</v>
      </c>
    </row>
    <row r="10" spans="2:12" x14ac:dyDescent="0.3">
      <c r="B10" s="90" t="str">
        <f>+B9</f>
        <v>Salários</v>
      </c>
      <c r="C10" s="90"/>
      <c r="D10" s="89" t="str">
        <f>+D16</f>
        <v>Valor</v>
      </c>
      <c r="E10" s="91" t="str">
        <f>+E9</f>
        <v>%</v>
      </c>
      <c r="F10" s="92" t="str">
        <f>+F9</f>
        <v>Meses de trabalho</v>
      </c>
      <c r="G10" s="91" t="str">
        <f>+G9</f>
        <v>Valor Anual</v>
      </c>
      <c r="H10" s="91" t="str">
        <f>+H9</f>
        <v>%</v>
      </c>
      <c r="J10" s="1">
        <v>8</v>
      </c>
    </row>
    <row r="11" spans="2:12" x14ac:dyDescent="0.3">
      <c r="B11" s="1" t="s">
        <v>29</v>
      </c>
      <c r="D11" s="5">
        <v>10133716.5</v>
      </c>
      <c r="E11" s="54">
        <f>+D11/D$25</f>
        <v>0.24897660798296645</v>
      </c>
      <c r="F11" s="65">
        <v>14</v>
      </c>
      <c r="G11" s="5">
        <f>+D11*F11</f>
        <v>141872031</v>
      </c>
      <c r="H11" s="54">
        <f>+G11/G25</f>
        <v>0.25277170245531971</v>
      </c>
      <c r="J11" s="1">
        <v>8</v>
      </c>
    </row>
    <row r="12" spans="2:12" x14ac:dyDescent="0.3">
      <c r="B12" s="1" t="s">
        <v>33</v>
      </c>
      <c r="D12" s="5">
        <v>309856</v>
      </c>
      <c r="E12" s="54">
        <f t="shared" ref="E12:E14" si="0">+D12/D$25</f>
        <v>7.6128926483358846E-3</v>
      </c>
      <c r="F12" s="85">
        <v>14</v>
      </c>
      <c r="G12" s="5">
        <f t="shared" ref="G12:G23" si="1">+D12*F12</f>
        <v>4337984</v>
      </c>
      <c r="H12" s="54">
        <f>+G12/G$25</f>
        <v>7.7289342598044399E-3</v>
      </c>
      <c r="J12" s="1">
        <v>15</v>
      </c>
    </row>
    <row r="13" spans="2:12" x14ac:dyDescent="0.3">
      <c r="B13" s="1" t="s">
        <v>30</v>
      </c>
      <c r="D13" s="5">
        <v>21440286</v>
      </c>
      <c r="E13" s="54">
        <f t="shared" si="0"/>
        <v>0.52676919494093644</v>
      </c>
      <c r="F13" s="85">
        <v>14</v>
      </c>
      <c r="G13" s="5">
        <f t="shared" si="1"/>
        <v>300164004</v>
      </c>
      <c r="H13" s="54">
        <f>+G13/G$25</f>
        <v>0.53479861937611506</v>
      </c>
      <c r="J13" s="1">
        <v>8</v>
      </c>
    </row>
    <row r="14" spans="2:12" x14ac:dyDescent="0.3">
      <c r="B14" s="1" t="s">
        <v>31</v>
      </c>
      <c r="D14" s="5">
        <v>4540000</v>
      </c>
      <c r="E14" s="54">
        <f t="shared" si="0"/>
        <v>0.11154385464036494</v>
      </c>
      <c r="F14" s="85">
        <v>14</v>
      </c>
      <c r="G14" s="5">
        <f t="shared" si="1"/>
        <v>63560000</v>
      </c>
      <c r="H14" s="54">
        <f>+G14/G$25</f>
        <v>0.1132440925446406</v>
      </c>
      <c r="J14" s="1">
        <v>15</v>
      </c>
    </row>
    <row r="15" spans="2:12" x14ac:dyDescent="0.3">
      <c r="B15" s="59" t="s">
        <v>41</v>
      </c>
      <c r="C15" s="59"/>
      <c r="D15" s="60">
        <f>SUM(D11:D14)</f>
        <v>36423858.5</v>
      </c>
      <c r="E15" s="61">
        <f>SUM(E11:E14)</f>
        <v>0.89490255021260368</v>
      </c>
      <c r="F15" s="86">
        <v>14</v>
      </c>
      <c r="G15" s="60">
        <f>SUM(G11:G14)</f>
        <v>509934019</v>
      </c>
      <c r="H15" s="61">
        <f>SUM(H11:H14)</f>
        <v>0.90854334863587982</v>
      </c>
      <c r="J15" s="1">
        <v>8</v>
      </c>
    </row>
    <row r="16" spans="2:12" x14ac:dyDescent="0.3">
      <c r="B16" s="3" t="s">
        <v>39</v>
      </c>
      <c r="C16" s="3"/>
      <c r="D16" s="8" t="str">
        <f>+F27</f>
        <v>Valor</v>
      </c>
      <c r="E16" s="3"/>
      <c r="F16" s="87"/>
      <c r="G16" s="8"/>
      <c r="H16" s="56"/>
      <c r="I16" s="4"/>
      <c r="J16" s="4"/>
      <c r="K16" s="4"/>
      <c r="L16" s="4"/>
    </row>
    <row r="17" spans="2:10" x14ac:dyDescent="0.3">
      <c r="B17" s="1" t="s">
        <v>32</v>
      </c>
      <c r="D17" s="5">
        <v>1823000</v>
      </c>
      <c r="E17" s="54">
        <f>+D17/D$25</f>
        <v>4.4789525772992354E-2</v>
      </c>
      <c r="F17" s="85">
        <v>12</v>
      </c>
      <c r="G17" s="5">
        <f t="shared" si="1"/>
        <v>21876000</v>
      </c>
      <c r="H17" s="54">
        <f t="shared" ref="H17:H24" si="2">+G17/G$25</f>
        <v>3.8976207811619847E-2</v>
      </c>
    </row>
    <row r="18" spans="2:10" x14ac:dyDescent="0.3">
      <c r="B18" s="1" t="s">
        <v>42</v>
      </c>
      <c r="D18" s="5">
        <v>935000</v>
      </c>
      <c r="E18" s="54">
        <f t="shared" ref="E18:E22" si="3">+D18/D$25</f>
        <v>2.2972137464480444E-2</v>
      </c>
      <c r="F18" s="85">
        <v>12</v>
      </c>
      <c r="G18" s="5">
        <f t="shared" si="1"/>
        <v>11220000</v>
      </c>
      <c r="H18" s="54">
        <f t="shared" si="2"/>
        <v>1.9990539936294328E-2</v>
      </c>
      <c r="J18" s="1">
        <f>+J14*6</f>
        <v>90</v>
      </c>
    </row>
    <row r="19" spans="2:10" x14ac:dyDescent="0.3">
      <c r="B19" s="1" t="s">
        <v>34</v>
      </c>
      <c r="D19" s="5">
        <v>400000</v>
      </c>
      <c r="E19" s="54">
        <f t="shared" si="3"/>
        <v>9.8276523912215804E-3</v>
      </c>
      <c r="F19" s="85">
        <v>12</v>
      </c>
      <c r="G19" s="5">
        <f t="shared" si="1"/>
        <v>4800000</v>
      </c>
      <c r="H19" s="54">
        <f t="shared" si="2"/>
        <v>8.5521026465430281E-3</v>
      </c>
      <c r="J19" s="1">
        <f>8*5</f>
        <v>40</v>
      </c>
    </row>
    <row r="20" spans="2:10" x14ac:dyDescent="0.3">
      <c r="B20" s="1" t="s">
        <v>35</v>
      </c>
      <c r="D20" s="5">
        <v>245073.78</v>
      </c>
      <c r="E20" s="54">
        <f t="shared" si="3"/>
        <v>6.0212498001067788E-3</v>
      </c>
      <c r="F20" s="85">
        <v>12</v>
      </c>
      <c r="G20" s="5">
        <f t="shared" si="1"/>
        <v>2940885.36</v>
      </c>
      <c r="H20" s="54">
        <f t="shared" si="2"/>
        <v>5.2397403063407589E-3</v>
      </c>
      <c r="J20" s="1">
        <f>+J19+J18</f>
        <v>130</v>
      </c>
    </row>
    <row r="21" spans="2:10" x14ac:dyDescent="0.3">
      <c r="B21" s="1" t="s">
        <v>36</v>
      </c>
      <c r="D21" s="5">
        <v>254448</v>
      </c>
      <c r="E21" s="54">
        <f t="shared" si="3"/>
        <v>6.2515662391038713E-3</v>
      </c>
      <c r="F21" s="85">
        <v>12</v>
      </c>
      <c r="G21" s="5">
        <f t="shared" si="1"/>
        <v>3053376</v>
      </c>
      <c r="H21" s="54">
        <f t="shared" si="2"/>
        <v>5.4401635355189508E-3</v>
      </c>
    </row>
    <row r="22" spans="2:10" x14ac:dyDescent="0.3">
      <c r="B22" s="1" t="s">
        <v>37</v>
      </c>
      <c r="D22" s="5">
        <v>520100</v>
      </c>
      <c r="E22" s="54">
        <f t="shared" si="3"/>
        <v>1.2778405021685859E-2</v>
      </c>
      <c r="F22" s="85">
        <v>12</v>
      </c>
      <c r="G22" s="5">
        <f t="shared" si="1"/>
        <v>6241200</v>
      </c>
      <c r="H22" s="54">
        <f t="shared" si="2"/>
        <v>1.1119871466167571E-2</v>
      </c>
    </row>
    <row r="23" spans="2:10" x14ac:dyDescent="0.3">
      <c r="B23" s="1" t="s">
        <v>38</v>
      </c>
      <c r="D23" s="55">
        <v>100000</v>
      </c>
      <c r="E23" s="54">
        <f>+D23/D$25</f>
        <v>2.4569130978053951E-3</v>
      </c>
      <c r="F23" s="85">
        <v>12</v>
      </c>
      <c r="G23" s="5">
        <f t="shared" si="1"/>
        <v>1200000</v>
      </c>
      <c r="H23" s="54">
        <f t="shared" si="2"/>
        <v>2.138025661635757E-3</v>
      </c>
    </row>
    <row r="24" spans="2:10" x14ac:dyDescent="0.3">
      <c r="B24" s="59" t="str">
        <f>+B15</f>
        <v>subtotal</v>
      </c>
      <c r="C24" s="62"/>
      <c r="D24" s="63">
        <f>SUM(D17:D23)</f>
        <v>4277621.7799999993</v>
      </c>
      <c r="E24" s="61">
        <f>SUM(E17:E23)</f>
        <v>0.10509744978739627</v>
      </c>
      <c r="F24" s="61"/>
      <c r="G24" s="64">
        <f>SUM(G17:G23)</f>
        <v>51331461.359999999</v>
      </c>
      <c r="H24" s="61">
        <f t="shared" si="2"/>
        <v>9.1456651364120248E-2</v>
      </c>
    </row>
    <row r="25" spans="2:10" x14ac:dyDescent="0.3">
      <c r="B25" s="2"/>
      <c r="C25" s="2"/>
      <c r="D25" s="57">
        <f>+D15+D24</f>
        <v>40701480.280000001</v>
      </c>
      <c r="E25" s="41">
        <f>+E15+E24</f>
        <v>1</v>
      </c>
      <c r="F25" s="41"/>
      <c r="G25" s="58">
        <f>+G15+G24</f>
        <v>561265480.36000001</v>
      </c>
      <c r="H25" s="41">
        <f>+H24+H15</f>
        <v>1</v>
      </c>
    </row>
    <row r="27" spans="2:10" x14ac:dyDescent="0.3">
      <c r="B27" s="3" t="s">
        <v>57</v>
      </c>
      <c r="C27" s="3" t="str">
        <f>+C9</f>
        <v>Unidade de Medida</v>
      </c>
      <c r="D27" s="3" t="s">
        <v>48</v>
      </c>
      <c r="E27" s="68" t="s">
        <v>49</v>
      </c>
      <c r="F27" s="3" t="s">
        <v>50</v>
      </c>
      <c r="G27" s="3" t="s">
        <v>43</v>
      </c>
      <c r="H27" s="3" t="s">
        <v>51</v>
      </c>
    </row>
    <row r="28" spans="2:10" x14ac:dyDescent="0.3">
      <c r="B28" s="1" t="s">
        <v>46</v>
      </c>
      <c r="C28" s="1" t="s">
        <v>47</v>
      </c>
      <c r="D28" s="65">
        <v>80</v>
      </c>
      <c r="E28" s="5">
        <f>4566.45*10</f>
        <v>45664.5</v>
      </c>
      <c r="F28" s="66">
        <f>+D28*E28</f>
        <v>3653160</v>
      </c>
      <c r="G28" s="67">
        <f>+F28/F$33</f>
        <v>0.15053914926515677</v>
      </c>
    </row>
    <row r="29" spans="2:10" x14ac:dyDescent="0.3">
      <c r="B29" s="1" t="s">
        <v>53</v>
      </c>
      <c r="C29" s="1" t="s">
        <v>52</v>
      </c>
      <c r="D29" s="65">
        <v>70</v>
      </c>
      <c r="E29" s="5">
        <v>173472.66</v>
      </c>
      <c r="F29" s="66">
        <f t="shared" ref="F29:F32" si="4">+D29*E29</f>
        <v>12143086.200000001</v>
      </c>
      <c r="G29" s="67">
        <f t="shared" ref="G29:G32" si="5">+F29/F$33</f>
        <v>0.50039140524955528</v>
      </c>
    </row>
    <row r="30" spans="2:10" x14ac:dyDescent="0.3">
      <c r="B30" s="1" t="s">
        <v>54</v>
      </c>
      <c r="C30" s="1" t="s">
        <v>52</v>
      </c>
      <c r="D30" s="84">
        <v>70</v>
      </c>
      <c r="E30" s="5">
        <v>12184.32</v>
      </c>
      <c r="F30" s="66">
        <f t="shared" si="4"/>
        <v>852902.40000000002</v>
      </c>
      <c r="G30" s="67">
        <f t="shared" si="5"/>
        <v>3.5146339525838025E-2</v>
      </c>
    </row>
    <row r="31" spans="2:10" x14ac:dyDescent="0.3">
      <c r="B31" s="1" t="s">
        <v>55</v>
      </c>
      <c r="C31" s="1" t="s">
        <v>52</v>
      </c>
      <c r="D31" s="84">
        <v>70</v>
      </c>
      <c r="E31" s="5">
        <v>98738.82</v>
      </c>
      <c r="F31" s="66">
        <f t="shared" si="4"/>
        <v>6911717.4000000004</v>
      </c>
      <c r="G31" s="67">
        <f t="shared" si="5"/>
        <v>0.28481754353961536</v>
      </c>
    </row>
    <row r="32" spans="2:10" x14ac:dyDescent="0.3">
      <c r="B32" s="1" t="s">
        <v>56</v>
      </c>
      <c r="C32" s="1" t="s">
        <v>52</v>
      </c>
      <c r="D32" s="84">
        <v>70</v>
      </c>
      <c r="E32" s="5">
        <v>10090.14</v>
      </c>
      <c r="F32" s="66">
        <f t="shared" si="4"/>
        <v>706309.79999999993</v>
      </c>
      <c r="G32" s="67">
        <f t="shared" si="5"/>
        <v>2.910556241983461E-2</v>
      </c>
    </row>
    <row r="33" spans="2:8" x14ac:dyDescent="0.3">
      <c r="B33" s="3" t="s">
        <v>24</v>
      </c>
      <c r="C33" s="3"/>
      <c r="D33" s="68">
        <f>SUM(D28:D32)</f>
        <v>360</v>
      </c>
      <c r="E33" s="3"/>
      <c r="F33" s="57">
        <f>SUM(F28:F32)</f>
        <v>24267175.800000001</v>
      </c>
      <c r="G33" s="41">
        <f>SUM(G28:G32)</f>
        <v>1</v>
      </c>
      <c r="H33" s="3"/>
    </row>
    <row r="35" spans="2:8" x14ac:dyDescent="0.3">
      <c r="B35" s="3" t="s">
        <v>58</v>
      </c>
      <c r="C35" s="3" t="str">
        <f>+C27</f>
        <v>Unidade de Medida</v>
      </c>
      <c r="D35" s="3" t="str">
        <f t="shared" ref="D35:H35" si="6">+D27</f>
        <v>quantidade</v>
      </c>
      <c r="E35" s="68" t="str">
        <f t="shared" si="6"/>
        <v xml:space="preserve">Preço </v>
      </c>
      <c r="F35" s="3" t="str">
        <f t="shared" si="6"/>
        <v>Valor</v>
      </c>
      <c r="G35" s="3" t="str">
        <f t="shared" si="6"/>
        <v>%</v>
      </c>
      <c r="H35" s="3" t="str">
        <f t="shared" si="6"/>
        <v>obs</v>
      </c>
    </row>
    <row r="36" spans="2:8" x14ac:dyDescent="0.3">
      <c r="B36" s="1" t="s">
        <v>59</v>
      </c>
      <c r="C36" s="1" t="s">
        <v>61</v>
      </c>
      <c r="D36" s="1">
        <v>15</v>
      </c>
      <c r="E36" s="5">
        <v>1830</v>
      </c>
      <c r="F36" s="66">
        <f>+D36*E36</f>
        <v>27450</v>
      </c>
    </row>
    <row r="37" spans="2:8" x14ac:dyDescent="0.3">
      <c r="B37" s="1" t="s">
        <v>60</v>
      </c>
      <c r="C37" s="1" t="s">
        <v>61</v>
      </c>
      <c r="D37" s="1">
        <v>15</v>
      </c>
      <c r="E37" s="5">
        <v>7690</v>
      </c>
      <c r="F37" s="66">
        <f t="shared" ref="F37:F39" si="7">+D37*E37</f>
        <v>115350</v>
      </c>
    </row>
    <row r="38" spans="2:8" x14ac:dyDescent="0.3">
      <c r="B38" s="1" t="s">
        <v>65</v>
      </c>
      <c r="C38" s="1" t="s">
        <v>47</v>
      </c>
      <c r="D38" s="1">
        <v>15</v>
      </c>
      <c r="E38" s="5">
        <v>7625</v>
      </c>
      <c r="F38" s="66">
        <f t="shared" si="7"/>
        <v>114375</v>
      </c>
    </row>
    <row r="39" spans="2:8" x14ac:dyDescent="0.3">
      <c r="B39" s="1" t="s">
        <v>63</v>
      </c>
      <c r="C39" s="1" t="s">
        <v>62</v>
      </c>
      <c r="D39" s="1">
        <v>2</v>
      </c>
      <c r="E39" s="5">
        <v>13670</v>
      </c>
      <c r="F39" s="66">
        <f t="shared" si="7"/>
        <v>27340</v>
      </c>
    </row>
    <row r="40" spans="2:8" x14ac:dyDescent="0.3">
      <c r="B40" s="3" t="str">
        <f>+B33</f>
        <v>Subtotal</v>
      </c>
      <c r="C40" s="3"/>
      <c r="D40" s="3"/>
      <c r="E40" s="3"/>
      <c r="F40" s="57">
        <f>SUM(F36:F39)</f>
        <v>284515</v>
      </c>
      <c r="G40" s="3"/>
      <c r="H40" s="3"/>
    </row>
    <row r="42" spans="2:8" x14ac:dyDescent="0.3">
      <c r="B42" s="3" t="s">
        <v>64</v>
      </c>
      <c r="C42" s="3" t="str">
        <f>+C35</f>
        <v>Unidade de Medida</v>
      </c>
      <c r="D42" s="3" t="str">
        <f t="shared" ref="D42:H42" si="8">+D35</f>
        <v>quantidade</v>
      </c>
      <c r="E42" s="68" t="str">
        <f t="shared" si="8"/>
        <v xml:space="preserve">Preço </v>
      </c>
      <c r="F42" s="3" t="str">
        <f t="shared" si="8"/>
        <v>Valor</v>
      </c>
      <c r="G42" s="3" t="str">
        <f t="shared" si="8"/>
        <v>%</v>
      </c>
      <c r="H42" s="3" t="str">
        <f t="shared" si="8"/>
        <v>obs</v>
      </c>
    </row>
    <row r="43" spans="2:8" x14ac:dyDescent="0.3">
      <c r="B43" s="1" t="s">
        <v>71</v>
      </c>
      <c r="C43" s="1" t="str">
        <f>+C38</f>
        <v>caixa</v>
      </c>
      <c r="D43" s="65">
        <v>10</v>
      </c>
      <c r="E43" s="5">
        <v>3762</v>
      </c>
      <c r="F43" s="66">
        <f>+D43*E43</f>
        <v>37620</v>
      </c>
      <c r="G43" s="67">
        <f>+F43/F$48</f>
        <v>2.123248658492893E-2</v>
      </c>
    </row>
    <row r="44" spans="2:8" x14ac:dyDescent="0.3">
      <c r="B44" s="1" t="s">
        <v>70</v>
      </c>
      <c r="C44" s="1" t="str">
        <f>+C39</f>
        <v>Caixa</v>
      </c>
      <c r="D44" s="65">
        <v>5</v>
      </c>
      <c r="E44" s="5">
        <v>1495</v>
      </c>
      <c r="F44" s="66">
        <f t="shared" ref="F44:F47" si="9">+D44*E44</f>
        <v>7475</v>
      </c>
      <c r="G44" s="67">
        <f t="shared" ref="G44:G47" si="10">+F44/F$48</f>
        <v>4.2188420314285954E-3</v>
      </c>
    </row>
    <row r="45" spans="2:8" x14ac:dyDescent="0.3">
      <c r="B45" s="1" t="s">
        <v>66</v>
      </c>
      <c r="C45" s="1" t="str">
        <f>+C44</f>
        <v>Caixa</v>
      </c>
      <c r="D45" s="65">
        <v>50</v>
      </c>
      <c r="E45" s="5">
        <v>712.78</v>
      </c>
      <c r="F45" s="66">
        <f t="shared" si="9"/>
        <v>35639</v>
      </c>
      <c r="G45" s="67">
        <f t="shared" si="10"/>
        <v>2.0114422897402503E-2</v>
      </c>
    </row>
    <row r="46" spans="2:8" x14ac:dyDescent="0.3">
      <c r="B46" s="1" t="s">
        <v>67</v>
      </c>
      <c r="C46" s="1" t="str">
        <f>+C45</f>
        <v>Caixa</v>
      </c>
      <c r="D46" s="65">
        <v>40</v>
      </c>
      <c r="E46" s="5">
        <v>1249.98</v>
      </c>
      <c r="F46" s="66">
        <f t="shared" si="9"/>
        <v>49999.199999999997</v>
      </c>
      <c r="G46" s="67">
        <f t="shared" si="10"/>
        <v>2.8219227625124362E-2</v>
      </c>
    </row>
    <row r="47" spans="2:8" x14ac:dyDescent="0.3">
      <c r="B47" s="1" t="s">
        <v>68</v>
      </c>
      <c r="C47" s="1" t="s">
        <v>69</v>
      </c>
      <c r="D47" s="65">
        <v>140</v>
      </c>
      <c r="E47" s="5">
        <v>11722</v>
      </c>
      <c r="F47" s="66">
        <f t="shared" si="9"/>
        <v>1641080</v>
      </c>
      <c r="G47" s="67">
        <f t="shared" si="10"/>
        <v>0.92621502086111562</v>
      </c>
    </row>
    <row r="48" spans="2:8" x14ac:dyDescent="0.3">
      <c r="B48" s="3" t="str">
        <f>+B40</f>
        <v>Subtotal</v>
      </c>
      <c r="C48" s="3"/>
      <c r="D48" s="68">
        <f>SUM(D43:D47)</f>
        <v>245</v>
      </c>
      <c r="E48" s="8"/>
      <c r="F48" s="8">
        <f>SUM(F43:F47)</f>
        <v>1771813.2</v>
      </c>
      <c r="G48" s="41">
        <f t="shared" ref="G48" si="11">SUM(G43:G47)</f>
        <v>1</v>
      </c>
      <c r="H48" s="3"/>
    </row>
    <row r="49" spans="1:17" x14ac:dyDescent="0.3">
      <c r="B49" s="71"/>
      <c r="C49" s="71"/>
      <c r="D49" s="71"/>
      <c r="E49" s="72"/>
      <c r="F49" s="72"/>
      <c r="G49" s="73"/>
      <c r="H49" s="71"/>
    </row>
    <row r="50" spans="1:17" x14ac:dyDescent="0.3">
      <c r="B50" s="3" t="s">
        <v>75</v>
      </c>
      <c r="C50" s="8" t="str">
        <f t="shared" ref="C50:D50" si="12">+C42</f>
        <v>Unidade de Medida</v>
      </c>
      <c r="D50" s="8" t="str">
        <f t="shared" si="12"/>
        <v>quantidade</v>
      </c>
      <c r="E50" s="88" t="str">
        <f>+E42</f>
        <v xml:space="preserve">Preço </v>
      </c>
      <c r="F50" s="8" t="str">
        <f>+F42</f>
        <v>Valor</v>
      </c>
      <c r="G50" s="8" t="str">
        <f t="shared" ref="G50:H50" si="13">+G42</f>
        <v>%</v>
      </c>
      <c r="H50" s="8" t="str">
        <f t="shared" si="13"/>
        <v>obs</v>
      </c>
    </row>
    <row r="51" spans="1:17" x14ac:dyDescent="0.3">
      <c r="B51" s="75" t="s">
        <v>72</v>
      </c>
      <c r="C51" s="75"/>
      <c r="D51" s="80">
        <v>1</v>
      </c>
      <c r="E51" s="76">
        <v>10000000</v>
      </c>
      <c r="F51" s="76">
        <f>+D51*E51</f>
        <v>10000000</v>
      </c>
      <c r="G51" s="77">
        <f>+F51/F$55</f>
        <v>0.2857142857142857</v>
      </c>
      <c r="H51" s="75"/>
    </row>
    <row r="52" spans="1:17" x14ac:dyDescent="0.3">
      <c r="B52" s="75" t="s">
        <v>73</v>
      </c>
      <c r="C52" s="75"/>
      <c r="D52" s="80">
        <v>1</v>
      </c>
      <c r="E52" s="76">
        <v>10000000</v>
      </c>
      <c r="F52" s="76">
        <f t="shared" ref="F52:F54" si="14">+D52*E52</f>
        <v>10000000</v>
      </c>
      <c r="G52" s="77">
        <f t="shared" ref="G52:G54" si="15">+F52/F$55</f>
        <v>0.2857142857142857</v>
      </c>
      <c r="H52" s="75"/>
    </row>
    <row r="53" spans="1:17" x14ac:dyDescent="0.3">
      <c r="B53" s="75" t="s">
        <v>74</v>
      </c>
      <c r="C53" s="75"/>
      <c r="D53" s="80">
        <v>1</v>
      </c>
      <c r="E53" s="76">
        <v>10000000</v>
      </c>
      <c r="F53" s="76">
        <f t="shared" si="14"/>
        <v>10000000</v>
      </c>
      <c r="G53" s="77">
        <f t="shared" si="15"/>
        <v>0.2857142857142857</v>
      </c>
      <c r="H53" s="75"/>
    </row>
    <row r="54" spans="1:17" x14ac:dyDescent="0.3">
      <c r="B54" s="74" t="s">
        <v>38</v>
      </c>
      <c r="C54" s="74"/>
      <c r="D54" s="80">
        <v>1</v>
      </c>
      <c r="E54" s="55">
        <v>5000000</v>
      </c>
      <c r="F54" s="76">
        <f t="shared" si="14"/>
        <v>5000000</v>
      </c>
      <c r="G54" s="77">
        <f t="shared" si="15"/>
        <v>0.14285714285714285</v>
      </c>
      <c r="H54" s="74"/>
    </row>
    <row r="55" spans="1:17" x14ac:dyDescent="0.3">
      <c r="B55" s="3" t="str">
        <f>+B48</f>
        <v>Subtotal</v>
      </c>
      <c r="C55" s="3"/>
      <c r="D55" s="68"/>
      <c r="E55" s="8">
        <f>SUM(E51:E54)</f>
        <v>35000000</v>
      </c>
      <c r="F55" s="8">
        <f>SUM(F51:F54)</f>
        <v>35000000</v>
      </c>
      <c r="G55" s="41">
        <f>+F55/F$55</f>
        <v>1</v>
      </c>
      <c r="H55" s="3"/>
    </row>
    <row r="56" spans="1:17" x14ac:dyDescent="0.3">
      <c r="B56" s="71"/>
      <c r="C56" s="71"/>
      <c r="D56" s="81"/>
      <c r="E56" s="72"/>
      <c r="F56" s="72"/>
      <c r="G56" s="71"/>
      <c r="H56" s="71"/>
    </row>
    <row r="57" spans="1:17" x14ac:dyDescent="0.3">
      <c r="B57" s="3" t="s">
        <v>76</v>
      </c>
      <c r="C57" s="3"/>
      <c r="D57" s="68">
        <v>1</v>
      </c>
      <c r="E57" s="8">
        <v>102000000</v>
      </c>
      <c r="F57" s="8">
        <f>+E57</f>
        <v>102000000</v>
      </c>
      <c r="G57" s="41">
        <v>1</v>
      </c>
      <c r="H57" s="3"/>
    </row>
    <row r="58" spans="1:17" s="79" customFormat="1" x14ac:dyDescent="0.3">
      <c r="A58" s="78"/>
      <c r="B58" s="71"/>
      <c r="C58" s="71"/>
      <c r="D58" s="81"/>
      <c r="E58" s="72"/>
      <c r="F58" s="72"/>
      <c r="G58" s="71"/>
      <c r="H58" s="71"/>
      <c r="I58" s="78"/>
      <c r="J58" s="78"/>
      <c r="K58" s="78"/>
      <c r="L58" s="78"/>
      <c r="M58" s="78"/>
      <c r="N58" s="78"/>
      <c r="O58" s="78"/>
      <c r="P58" s="78"/>
      <c r="Q58" s="78"/>
    </row>
    <row r="59" spans="1:17" s="79" customFormat="1" x14ac:dyDescent="0.3">
      <c r="A59" s="78"/>
      <c r="B59" s="3" t="s">
        <v>77</v>
      </c>
      <c r="C59" s="3"/>
      <c r="D59" s="68">
        <v>1</v>
      </c>
      <c r="E59" s="8">
        <v>100000000</v>
      </c>
      <c r="F59" s="8">
        <f>+D59*E59</f>
        <v>100000000</v>
      </c>
      <c r="G59" s="83">
        <f>+G57</f>
        <v>1</v>
      </c>
      <c r="H59" s="3"/>
      <c r="I59" s="78"/>
      <c r="J59" s="78"/>
      <c r="K59" s="78"/>
      <c r="L59" s="78"/>
      <c r="M59" s="78"/>
      <c r="N59" s="78"/>
      <c r="O59" s="78"/>
      <c r="P59" s="78"/>
      <c r="Q59" s="78"/>
    </row>
    <row r="60" spans="1:17" s="79" customFormat="1" x14ac:dyDescent="0.3">
      <c r="A60" s="78"/>
      <c r="B60" s="71"/>
      <c r="C60" s="71"/>
      <c r="D60" s="81"/>
      <c r="E60" s="72"/>
      <c r="F60" s="72"/>
      <c r="G60" s="71"/>
      <c r="H60" s="71"/>
      <c r="I60" s="78"/>
      <c r="J60" s="78"/>
      <c r="K60" s="78"/>
      <c r="L60" s="78"/>
      <c r="M60" s="78"/>
      <c r="N60" s="78"/>
      <c r="O60" s="78"/>
      <c r="P60" s="78"/>
      <c r="Q60" s="78"/>
    </row>
    <row r="61" spans="1:17" x14ac:dyDescent="0.3">
      <c r="B61" s="3" t="s">
        <v>78</v>
      </c>
      <c r="C61" s="3"/>
      <c r="D61" s="68">
        <v>1</v>
      </c>
      <c r="E61" s="8">
        <v>70000000</v>
      </c>
      <c r="F61" s="8">
        <f>+E61</f>
        <v>70000000</v>
      </c>
      <c r="G61" s="83">
        <f>+G59</f>
        <v>1</v>
      </c>
      <c r="H61" s="3"/>
    </row>
    <row r="62" spans="1:17" x14ac:dyDescent="0.3">
      <c r="B62" s="71"/>
      <c r="C62" s="71"/>
      <c r="D62" s="71"/>
      <c r="E62" s="72"/>
      <c r="F62" s="72"/>
      <c r="G62" s="71"/>
      <c r="H62" s="71"/>
    </row>
    <row r="63" spans="1:17" x14ac:dyDescent="0.3">
      <c r="B63" s="3" t="s">
        <v>79</v>
      </c>
      <c r="C63" s="3"/>
      <c r="D63" s="68">
        <v>12</v>
      </c>
      <c r="E63" s="8">
        <v>200000</v>
      </c>
      <c r="F63" s="8">
        <f>+D63*E63</f>
        <v>2400000</v>
      </c>
      <c r="G63" s="83">
        <f>+G61</f>
        <v>1</v>
      </c>
      <c r="H63" s="3"/>
    </row>
    <row r="64" spans="1:17" x14ac:dyDescent="0.3">
      <c r="B64" s="71"/>
      <c r="C64" s="71"/>
      <c r="D64" s="71"/>
      <c r="E64" s="72"/>
      <c r="F64" s="72"/>
      <c r="G64" s="71"/>
      <c r="H64" s="71"/>
    </row>
    <row r="65" spans="2:8" x14ac:dyDescent="0.3">
      <c r="B65" s="71"/>
      <c r="C65" s="71"/>
      <c r="D65" s="71"/>
      <c r="E65" s="72"/>
      <c r="F65" s="72"/>
      <c r="G65" s="71"/>
      <c r="H65" s="71"/>
    </row>
    <row r="66" spans="2:8" x14ac:dyDescent="0.3">
      <c r="B66" s="82" t="s">
        <v>80</v>
      </c>
      <c r="C66" s="69"/>
      <c r="D66" s="69"/>
      <c r="E66" s="69"/>
      <c r="F66" s="70">
        <f>+F48+F33+G25+G15+F55+F59+F57+F61+F63+F40</f>
        <v>1406923003.3600001</v>
      </c>
      <c r="G66" s="69"/>
      <c r="H66" s="69"/>
    </row>
    <row r="70" spans="2:8" x14ac:dyDescent="0.3">
      <c r="B70" s="93" t="s">
        <v>81</v>
      </c>
      <c r="C70" s="93"/>
      <c r="D70" s="93"/>
      <c r="E70" s="93"/>
      <c r="F70" s="93"/>
      <c r="G70" s="93"/>
      <c r="H70" s="93"/>
    </row>
    <row r="73" spans="2:8" x14ac:dyDescent="0.3">
      <c r="B73" s="93" t="s">
        <v>83</v>
      </c>
      <c r="C73" s="93"/>
      <c r="D73" s="93"/>
      <c r="E73" s="93"/>
      <c r="F73" s="93"/>
      <c r="G73" s="93"/>
      <c r="H73" s="93"/>
    </row>
    <row r="74" spans="2:8" x14ac:dyDescent="0.3">
      <c r="B74" s="93" t="s">
        <v>82</v>
      </c>
      <c r="C74" s="93"/>
      <c r="D74" s="93"/>
      <c r="E74" s="93"/>
      <c r="F74" s="93"/>
      <c r="G74" s="93"/>
      <c r="H74" s="93"/>
    </row>
  </sheetData>
  <mergeCells count="4">
    <mergeCell ref="B70:H70"/>
    <mergeCell ref="B74:H74"/>
    <mergeCell ref="B73:H73"/>
    <mergeCell ref="F8:H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PREVISÃO DE RECEITAS ANUAIS</vt:lpstr>
      <vt:lpstr>PREVISÃO DE DESPESAS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Fernando Luengo</dc:creator>
  <cp:lastModifiedBy>ORIGINAL</cp:lastModifiedBy>
  <dcterms:created xsi:type="dcterms:W3CDTF">2025-01-20T20:07:17Z</dcterms:created>
  <dcterms:modified xsi:type="dcterms:W3CDTF">2025-01-22T21:11:13Z</dcterms:modified>
</cp:coreProperties>
</file>